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 windowWidth="14352" windowHeight="6216"/>
  </bookViews>
  <sheets>
    <sheet name="Sheet1" sheetId="1" r:id="rId1"/>
    <sheet name="Sheet2" sheetId="2" r:id="rId2"/>
    <sheet name="Sheet3" sheetId="3" r:id="rId3"/>
  </sheets>
  <definedNames>
    <definedName name="couponfrequency">Sheet1!$D$13</definedName>
    <definedName name="firstdate">Sheet1!$D$9</definedName>
    <definedName name="lastcoupon">Sheet1!$J$7</definedName>
    <definedName name="maturity">Sheet1!$D$12</definedName>
    <definedName name="methodtable">Sheet1!$C$18:$F$28</definedName>
    <definedName name="monthend">Sheet1!$D$14</definedName>
    <definedName name="nextcoupon">Sheet1!$J$8</definedName>
    <definedName name="_xlnm.Print_Area" localSheetId="0">Sheet1!$B$1:$G$32</definedName>
    <definedName name="seconddate">Sheet1!$D$10</definedName>
    <definedName name="sifma">Sheet1!$C$22</definedName>
  </definedNames>
  <calcPr calcId="145621"/>
</workbook>
</file>

<file path=xl/calcChain.xml><?xml version="1.0" encoding="utf-8"?>
<calcChain xmlns="http://schemas.openxmlformats.org/spreadsheetml/2006/main">
  <c r="D30" i="1" l="1"/>
  <c r="J14" i="1"/>
  <c r="D25" i="1"/>
  <c r="J11" i="1" l="1"/>
  <c r="K11" i="1"/>
  <c r="J12" i="1"/>
  <c r="K12" i="1"/>
  <c r="K14" i="1"/>
  <c r="K13" i="1"/>
  <c r="J13" i="1"/>
  <c r="K10" i="1"/>
  <c r="J10" i="1"/>
  <c r="C14" i="1"/>
  <c r="J8" i="1"/>
  <c r="J7" i="1"/>
  <c r="D26" i="1"/>
  <c r="D22" i="1"/>
  <c r="D21" i="1"/>
  <c r="D18" i="1"/>
  <c r="D20" i="1"/>
  <c r="L14" i="1" l="1"/>
  <c r="L13" i="1"/>
  <c r="L11" i="1"/>
  <c r="L10" i="1"/>
  <c r="L12" i="1"/>
  <c r="D28" i="1"/>
  <c r="D27" i="1"/>
  <c r="D24" i="1"/>
  <c r="D23" i="1"/>
  <c r="D19" i="1"/>
  <c r="F29" i="1" l="1"/>
  <c r="F14" i="1"/>
  <c r="F23" i="1" l="1"/>
  <c r="F27" i="1"/>
  <c r="F25" i="1"/>
</calcChain>
</file>

<file path=xl/sharedStrings.xml><?xml version="1.0" encoding="utf-8"?>
<sst xmlns="http://schemas.openxmlformats.org/spreadsheetml/2006/main" count="38" uniqueCount="36">
  <si>
    <t>Input data:</t>
  </si>
  <si>
    <t>Results:</t>
  </si>
  <si>
    <t>last coupon date</t>
  </si>
  <si>
    <t>next coupon date</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</si>
  <si>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</si>
  <si>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r>
      <t xml:space="preserve">Do </t>
    </r>
    <r>
      <rPr>
        <b/>
        <sz val="11"/>
        <color theme="1"/>
        <rFont val="Calibri"/>
        <family val="2"/>
        <scheme val="minor"/>
      </rPr>
      <t>not</t>
    </r>
    <r>
      <rPr>
        <sz val="11"/>
        <color theme="1"/>
        <rFont val="Calibri"/>
        <family val="2"/>
        <scheme val="minor"/>
      </rPr>
      <t xml:space="preserve"> delete this part of the spreadsheet!</t>
    </r>
  </si>
  <si>
    <t>e.g. enter '23-2-12'</t>
  </si>
  <si>
    <t>ACT/ACT AFB</t>
  </si>
  <si>
    <r>
      <t xml:space="preserve">30/360 German/Swiss                                       </t>
    </r>
    <r>
      <rPr>
        <i/>
        <sz val="11"/>
        <color theme="1"/>
        <rFont val="Calibri"/>
        <family val="2"/>
        <scheme val="minor"/>
      </rPr>
      <t>(Swiss and some German bonds)</t>
    </r>
  </si>
  <si>
    <r>
      <t xml:space="preserve">ACT/365                                                                  </t>
    </r>
    <r>
      <rPr>
        <i/>
        <sz val="11"/>
        <color theme="1"/>
        <rFont val="Calibri"/>
        <family val="2"/>
        <scheme val="minor"/>
      </rPr>
      <t>(Japanese government bonds)</t>
    </r>
  </si>
  <si>
    <r>
      <t xml:space="preserve">ACT/365NL                                                             </t>
    </r>
    <r>
      <rPr>
        <i/>
        <sz val="11"/>
        <color theme="1"/>
        <rFont val="Calibri"/>
        <family val="2"/>
        <scheme val="minor"/>
      </rPr>
      <t>(some Japanese bonds)</t>
    </r>
  </si>
  <si>
    <r>
      <t>30(E)/360 ICMA</t>
    </r>
    <r>
      <rPr>
        <i/>
        <sz val="11"/>
        <color theme="1"/>
        <rFont val="Calibri"/>
        <family val="2"/>
        <scheme val="minor"/>
      </rPr>
      <t xml:space="preserve"> = 30/360 Special German</t>
    </r>
    <r>
      <rPr>
        <sz val="11"/>
        <color theme="1"/>
        <rFont val="Calibri"/>
        <family val="2"/>
        <scheme val="minor"/>
      </rPr>
      <t xml:space="preserve"> </t>
    </r>
    <r>
      <rPr>
        <i/>
        <sz val="11"/>
        <color theme="1"/>
        <rFont val="Calibri"/>
        <family val="2"/>
        <scheme val="minor"/>
      </rPr>
      <t>(some European bonds; older Eurobonds)</t>
    </r>
  </si>
  <si>
    <r>
      <t xml:space="preserve">30(A)/360 </t>
    </r>
    <r>
      <rPr>
        <i/>
        <sz val="11"/>
        <color theme="1"/>
        <rFont val="Calibri"/>
        <family val="2"/>
        <scheme val="minor"/>
      </rPr>
      <t>= 30/360 ISDA</t>
    </r>
    <r>
      <rPr>
        <sz val="11"/>
        <color theme="1"/>
        <rFont val="Calibri"/>
        <family val="2"/>
        <scheme val="minor"/>
      </rPr>
      <t xml:space="preserve">                                   </t>
    </r>
    <r>
      <rPr>
        <i/>
        <sz val="11"/>
        <color theme="1"/>
        <rFont val="Calibri"/>
        <family val="2"/>
        <scheme val="minor"/>
      </rPr>
      <t>(US municipal bonds)</t>
    </r>
  </si>
  <si>
    <r>
      <t xml:space="preserve">30/360 SIFMA end-of-month </t>
    </r>
    <r>
      <rPr>
        <i/>
        <sz val="11"/>
        <color theme="1"/>
        <rFont val="Calibri"/>
        <family val="2"/>
        <scheme val="minor"/>
      </rPr>
      <t>= 30U/360</t>
    </r>
    <r>
      <rPr>
        <sz val="11"/>
        <color theme="1"/>
        <rFont val="Calibri"/>
        <family val="2"/>
        <scheme val="minor"/>
      </rPr>
      <t xml:space="preserve">    (</t>
    </r>
    <r>
      <rPr>
        <i/>
        <sz val="11"/>
        <color theme="1"/>
        <rFont val="Calibri"/>
        <family val="2"/>
        <scheme val="minor"/>
      </rPr>
      <t>some US Fed Agency &amp; corporate bonds)</t>
    </r>
  </si>
  <si>
    <r>
      <t xml:space="preserve">ACT/ACT                                                                 </t>
    </r>
    <r>
      <rPr>
        <i/>
        <sz val="11"/>
        <color theme="1"/>
        <rFont val="Calibri"/>
        <family val="2"/>
        <scheme val="minor"/>
      </rPr>
      <t>(US/most Europe govt bonds; non-$ Eurobonds)</t>
    </r>
  </si>
  <si>
    <r>
      <t xml:space="preserve">30(E)/360 ISDA                                                      </t>
    </r>
    <r>
      <rPr>
        <i/>
        <sz val="11"/>
        <color theme="1"/>
        <rFont val="Calibri"/>
        <family val="2"/>
        <scheme val="minor"/>
      </rPr>
      <t>($ Eurobonds)</t>
    </r>
  </si>
  <si>
    <t>MONTH-END</t>
  </si>
  <si>
    <t>What are the 'days difference' between two dates, and the 'year', under different conventions?</t>
  </si>
  <si>
    <t>Day/year conventions</t>
  </si>
  <si>
    <r>
      <t xml:space="preserve">ACT/ACT swap                                                      </t>
    </r>
    <r>
      <rPr>
        <i/>
        <sz val="11"/>
        <rFont val="Calibri"/>
        <family val="2"/>
        <scheme val="minor"/>
      </rPr>
      <t>(some interest rate swaps)</t>
    </r>
  </si>
  <si>
    <t>First date (DD/MM/YY)</t>
  </si>
  <si>
    <t>Second date (DD/MM/YY)</t>
  </si>
  <si>
    <t>www.markets-international.com                                             Copyright:  Markets International Ltd</t>
  </si>
  <si>
    <r>
      <t xml:space="preserve">ACT/365L                                                                 </t>
    </r>
    <r>
      <rPr>
        <i/>
        <sz val="11"/>
        <color theme="1"/>
        <rFont val="Calibri"/>
        <family val="2"/>
        <scheme val="minor"/>
      </rPr>
      <t>(some FRNs)</t>
    </r>
  </si>
  <si>
    <r>
      <t xml:space="preserve">ACT/360                                                                   </t>
    </r>
    <r>
      <rPr>
        <i/>
        <sz val="11"/>
        <color theme="1"/>
        <rFont val="Calibri"/>
        <family val="2"/>
        <scheme val="minor"/>
      </rPr>
      <t>(some money markets)</t>
    </r>
  </si>
  <si>
    <r>
      <rPr>
        <i/>
        <sz val="11"/>
        <rFont val="Calibri"/>
        <family val="2"/>
        <scheme val="minor"/>
      </rPr>
      <t>(1, 6, 8, 10)</t>
    </r>
    <r>
      <rPr>
        <sz val="11"/>
        <rFont val="Calibri"/>
        <family val="2"/>
        <scheme val="minor"/>
      </rPr>
      <t xml:space="preserve"> Maturity date of the bond (DD/MM/YY)</t>
    </r>
  </si>
  <si>
    <r>
      <rPr>
        <i/>
        <sz val="11"/>
        <rFont val="Calibri"/>
        <family val="2"/>
        <scheme val="minor"/>
      </rPr>
      <t xml:space="preserve">(6, 8, 10) </t>
    </r>
    <r>
      <rPr>
        <sz val="11"/>
        <rFont val="Calibri"/>
        <family val="2"/>
        <scheme val="minor"/>
      </rPr>
      <t>Frequency of coupon payments per year</t>
    </r>
  </si>
  <si>
    <t>A</t>
  </si>
  <si>
    <t>B</t>
  </si>
  <si>
    <t>C</t>
  </si>
  <si>
    <t>E</t>
  </si>
  <si>
    <t>D</t>
  </si>
  <si>
    <t>Number of days in a 'year'</t>
  </si>
  <si>
    <t>number of 'days' between dates</t>
  </si>
  <si>
    <t>Needed only for certain bond conventions (see numbering below):</t>
  </si>
  <si>
    <r>
      <t xml:space="preserve">ACT/364                                                                </t>
    </r>
    <r>
      <rPr>
        <i/>
        <sz val="11"/>
        <rFont val="Calibri"/>
        <family val="2"/>
        <scheme val="minor"/>
      </rPr>
      <t>(some bonds)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</si>
</sst>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i/>
      <sz val="11"/>
      <name val="Calibri"/>
      <family val="2"/>
      <scheme val="minor"/>
    </font>
    <font>
      <sz val="11"/>
      <color rgb="FF0070C0"/>
      <name val="Calibri"/>
      <family val="2"/>
      <scheme val="minor"/>
    </font>
    <font>
      <b/>
      <sz val="14"/>
      <name val="Calibri"/>
      <family val="2"/>
      <scheme val="minor"/>
    </font>
    <font>
      <b/>
      <sz val="11"/>
      <color theme="1"/>
      <name val="Calibri"/>
      <family val="2"/>
      <scheme val="minor"/>
    </font>
    <font>
      <sz val="11"/>
      <color rgb="FFFF0000"/>
      <name val="Calibri"/>
      <family val="2"/>
      <scheme val="minor"/>
    </font>
    <font>
      <i/>
      <sz val="11"/>
      <color theme="1"/>
      <name val="Calibri"/>
      <family val="2"/>
      <scheme val="minor"/>
    </font>
    <font>
      <i/>
      <u/>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 fillId="2" borderId="1" applyNumberFormat="0" applyAlignment="0" applyProtection="0"/>
    <xf numFmtId="0" fontId="7" fillId="3" borderId="0"/>
    <xf numFmtId="0" fontId="5" fillId="3" borderId="0"/>
    <xf numFmtId="0" fontId="9" fillId="3" borderId="0"/>
    <xf numFmtId="0" fontId="11" fillId="3" borderId="10" applyBorder="0"/>
    <xf numFmtId="0" fontId="10" fillId="4" borderId="0">
      <protection locked="0"/>
    </xf>
    <xf numFmtId="0" fontId="3" fillId="3" borderId="0"/>
    <xf numFmtId="0" fontId="8" fillId="3" borderId="0"/>
    <xf numFmtId="0" fontId="4" fillId="4" borderId="0"/>
    <xf numFmtId="0" fontId="6" fillId="4" borderId="0"/>
  </cellStyleXfs>
  <cellXfs count="65">
    <xf numFmtId="0" fontId="0" fillId="0" borderId="0" xfId="0"/>
    <xf numFmtId="0" fontId="12" fillId="0" borderId="0" xfId="0" applyFont="1" applyProtection="1"/>
    <xf numFmtId="0" fontId="0" fillId="0" borderId="0" xfId="0" applyProtection="1"/>
    <xf numFmtId="0" fontId="0" fillId="0" borderId="0" xfId="0" applyFill="1" applyBorder="1" applyProtection="1"/>
    <xf numFmtId="0" fontId="0" fillId="0" borderId="0" xfId="0" applyFont="1" applyProtection="1"/>
    <xf numFmtId="0" fontId="1" fillId="0" borderId="0" xfId="0" applyFont="1" applyProtection="1"/>
    <xf numFmtId="0" fontId="5" fillId="3" borderId="2" xfId="3" applyBorder="1" applyProtection="1"/>
    <xf numFmtId="0" fontId="3" fillId="3" borderId="3" xfId="7" applyBorder="1" applyProtection="1"/>
    <xf numFmtId="0" fontId="5" fillId="3" borderId="3" xfId="3" applyBorder="1" applyProtection="1"/>
    <xf numFmtId="0" fontId="5" fillId="3" borderId="4" xfId="3" applyBorder="1" applyProtection="1"/>
    <xf numFmtId="0" fontId="0" fillId="5" borderId="0" xfId="0" applyFill="1" applyProtection="1"/>
    <xf numFmtId="0" fontId="5" fillId="3" borderId="5" xfId="3" applyBorder="1" applyProtection="1"/>
    <xf numFmtId="0" fontId="7" fillId="3" borderId="0" xfId="2" applyBorder="1" applyProtection="1"/>
    <xf numFmtId="0" fontId="5" fillId="3" borderId="0" xfId="3" applyBorder="1" applyProtection="1"/>
    <xf numFmtId="0" fontId="5" fillId="3" borderId="6" xfId="3" applyBorder="1" applyProtection="1"/>
    <xf numFmtId="0" fontId="0" fillId="5" borderId="0" xfId="3" applyFont="1" applyFill="1" applyBorder="1" applyProtection="1"/>
    <xf numFmtId="164" fontId="5" fillId="5" borderId="0" xfId="3" applyNumberFormat="1" applyFill="1" applyBorder="1" applyProtection="1"/>
    <xf numFmtId="0" fontId="11" fillId="3" borderId="0" xfId="5" applyBorder="1" applyAlignment="1" applyProtection="1">
      <alignment horizontal="right"/>
    </xf>
    <xf numFmtId="0" fontId="6" fillId="4" borderId="0" xfId="10" applyBorder="1" applyProtection="1"/>
    <xf numFmtId="0" fontId="12" fillId="0" borderId="0" xfId="0" applyFont="1" applyFill="1" applyBorder="1" applyAlignment="1" applyProtection="1">
      <alignment horizontal="center" vertical="top"/>
    </xf>
    <xf numFmtId="0" fontId="13" fillId="0" borderId="0" xfId="0" applyFont="1" applyProtection="1"/>
    <xf numFmtId="0" fontId="10" fillId="4" borderId="0" xfId="6" applyBorder="1" applyProtection="1">
      <protection locked="0"/>
    </xf>
    <xf numFmtId="0" fontId="0" fillId="0" borderId="0" xfId="0" applyAlignment="1" applyProtection="1">
      <alignment horizontal="left"/>
    </xf>
    <xf numFmtId="164" fontId="0" fillId="0" borderId="0" xfId="0" applyNumberFormat="1" applyProtection="1"/>
    <xf numFmtId="0" fontId="0" fillId="5" borderId="0" xfId="0" applyFont="1" applyFill="1" applyProtection="1"/>
    <xf numFmtId="0" fontId="4" fillId="3" borderId="0" xfId="3" applyFont="1" applyBorder="1" applyProtection="1"/>
    <xf numFmtId="164" fontId="10" fillId="4" borderId="0" xfId="6" applyNumberFormat="1" applyBorder="1" applyAlignment="1" applyProtection="1">
      <alignment horizontal="right"/>
      <protection locked="0"/>
    </xf>
    <xf numFmtId="0" fontId="0" fillId="4" borderId="0" xfId="3" applyFont="1" applyFill="1" applyBorder="1" applyProtection="1"/>
    <xf numFmtId="0" fontId="12" fillId="4" borderId="0" xfId="3" applyFont="1" applyFill="1" applyBorder="1" applyAlignment="1" applyProtection="1">
      <alignment horizontal="right"/>
    </xf>
    <xf numFmtId="0" fontId="12" fillId="4" borderId="0" xfId="3" quotePrefix="1" applyFont="1" applyFill="1" applyBorder="1" applyAlignment="1" applyProtection="1">
      <alignment horizontal="right"/>
    </xf>
    <xf numFmtId="1" fontId="4" fillId="4" borderId="0" xfId="3" applyNumberFormat="1" applyFont="1" applyFill="1" applyBorder="1" applyProtection="1"/>
    <xf numFmtId="0" fontId="0" fillId="4" borderId="0" xfId="0" applyFill="1" applyBorder="1" applyProtection="1"/>
    <xf numFmtId="1" fontId="4" fillId="4" borderId="0" xfId="0" applyNumberFormat="1" applyFont="1" applyFill="1" applyBorder="1" applyProtection="1"/>
    <xf numFmtId="0" fontId="0" fillId="4" borderId="0" xfId="0" applyFont="1" applyFill="1" applyBorder="1" applyProtection="1"/>
    <xf numFmtId="0" fontId="0" fillId="4" borderId="0" xfId="0" applyFill="1" applyBorder="1" applyAlignment="1" applyProtection="1">
      <alignment horizontal="left"/>
    </xf>
    <xf numFmtId="0" fontId="8" fillId="3" borderId="6" xfId="8" applyBorder="1" applyProtection="1"/>
    <xf numFmtId="0" fontId="0" fillId="3" borderId="5" xfId="0" applyFill="1" applyBorder="1" applyProtection="1"/>
    <xf numFmtId="0" fontId="0" fillId="3" borderId="6" xfId="0" applyFill="1" applyBorder="1" applyProtection="1"/>
    <xf numFmtId="14" fontId="0" fillId="3" borderId="6" xfId="0" applyNumberFormat="1" applyFill="1" applyBorder="1" applyProtection="1"/>
    <xf numFmtId="0" fontId="0" fillId="3" borderId="0" xfId="0" applyFill="1" applyBorder="1" applyProtection="1"/>
    <xf numFmtId="0" fontId="0" fillId="3" borderId="8" xfId="0" applyFill="1" applyBorder="1" applyProtection="1"/>
    <xf numFmtId="0" fontId="0" fillId="3" borderId="9" xfId="0" applyFill="1" applyBorder="1" applyProtection="1"/>
    <xf numFmtId="0" fontId="15" fillId="4" borderId="0" xfId="3" applyFont="1" applyFill="1" applyBorder="1" applyProtection="1"/>
    <xf numFmtId="0" fontId="0" fillId="4" borderId="0" xfId="0" applyFill="1" applyProtection="1"/>
    <xf numFmtId="0" fontId="6" fillId="4" borderId="0" xfId="10" applyFill="1" applyBorder="1" applyProtection="1"/>
    <xf numFmtId="164" fontId="10" fillId="4" borderId="0" xfId="6" applyNumberFormat="1" applyFill="1" applyBorder="1" applyProtection="1">
      <protection locked="0"/>
    </xf>
    <xf numFmtId="0" fontId="5" fillId="3" borderId="7" xfId="3" applyBorder="1" applyProtection="1"/>
    <xf numFmtId="0" fontId="8" fillId="3" borderId="8" xfId="8" applyBorder="1" applyProtection="1"/>
    <xf numFmtId="0" fontId="5" fillId="3" borderId="8" xfId="3" applyBorder="1" applyProtection="1"/>
    <xf numFmtId="0" fontId="9" fillId="3" borderId="0" xfId="4" applyBorder="1" applyProtection="1"/>
    <xf numFmtId="0" fontId="6" fillId="5" borderId="0" xfId="0" applyFont="1" applyFill="1" applyProtection="1"/>
    <xf numFmtId="164" fontId="10" fillId="4" borderId="0" xfId="6" applyNumberFormat="1" applyFill="1" applyBorder="1" applyProtection="1"/>
    <xf numFmtId="0" fontId="10" fillId="4" borderId="0" xfId="6" applyBorder="1" applyProtection="1"/>
    <xf numFmtId="164" fontId="10" fillId="4" borderId="0" xfId="6" applyNumberFormat="1" applyBorder="1" applyAlignment="1" applyProtection="1">
      <alignment horizontal="right"/>
    </xf>
    <xf numFmtId="0" fontId="0" fillId="4" borderId="0" xfId="0" applyFill="1" applyBorder="1" applyProtection="1">
      <protection locked="0"/>
    </xf>
    <xf numFmtId="0" fontId="4" fillId="4" borderId="0" xfId="0" applyFont="1" applyFill="1" applyBorder="1" applyAlignment="1" applyProtection="1">
      <alignment horizontal="left"/>
    </xf>
    <xf numFmtId="0" fontId="12" fillId="5" borderId="2" xfId="0" applyFont="1" applyFill="1" applyBorder="1" applyAlignment="1" applyProtection="1">
      <alignment horizontal="center" vertical="top" wrapText="1"/>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2" fillId="5" borderId="0" xfId="0" applyFont="1" applyFill="1" applyBorder="1" applyAlignment="1" applyProtection="1">
      <alignment horizontal="center" vertical="top" wrapText="1"/>
    </xf>
    <xf numFmtId="0" fontId="12" fillId="5" borderId="6" xfId="0" applyFont="1" applyFill="1" applyBorder="1" applyAlignment="1" applyProtection="1">
      <alignment horizontal="center" vertical="top" wrapText="1"/>
    </xf>
    <xf numFmtId="0" fontId="12" fillId="5" borderId="7" xfId="0" applyFont="1" applyFill="1" applyBorder="1" applyAlignment="1" applyProtection="1">
      <alignment horizontal="center" vertical="top" wrapText="1"/>
    </xf>
    <xf numFmtId="0" fontId="12" fillId="5" borderId="8" xfId="0" applyFont="1" applyFill="1" applyBorder="1" applyAlignment="1" applyProtection="1">
      <alignment horizontal="center" vertical="top" wrapText="1"/>
    </xf>
    <xf numFmtId="0" fontId="12" fillId="5" borderId="9" xfId="0" applyFont="1" applyFill="1" applyBorder="1" applyAlignment="1" applyProtection="1">
      <alignment horizontal="center" vertical="top" wrapText="1"/>
    </xf>
  </cellXfs>
  <cellStyles count="11">
    <cellStyle name="Background" xfId="3"/>
    <cellStyle name="Comment" xfId="4"/>
    <cellStyle name="Input" xfId="1" builtinId="20" hidden="1"/>
    <cellStyle name="Inputs" xfId="6"/>
    <cellStyle name="markets" xfId="8"/>
    <cellStyle name="Normal" xfId="0" builtinId="0"/>
    <cellStyle name="Question" xfId="2"/>
    <cellStyle name="Results" xfId="9"/>
    <cellStyle name="Subheadings" xfId="5"/>
    <cellStyle name="Tables" xfId="10"/>
    <cellStyle name="Titles" xfId="7"/>
  </cellStyles>
  <dxfs count="1">
    <dxf>
      <font>
        <b val="0"/>
        <i/>
        <strike/>
        <color theme="3"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tabSelected="1" zoomScaleNormal="100" workbookViewId="0">
      <selection activeCell="D14" sqref="D14"/>
    </sheetView>
  </sheetViews>
  <sheetFormatPr defaultColWidth="9.109375" defaultRowHeight="14.4" x14ac:dyDescent="0.3"/>
  <cols>
    <col min="1" max="2" width="2.88671875" style="2" customWidth="1"/>
    <col min="3" max="3" width="84.109375" style="2" customWidth="1"/>
    <col min="4" max="4" width="25.5546875" style="2" customWidth="1"/>
    <col min="5" max="5" width="2.6640625" style="2" customWidth="1"/>
    <col min="6" max="6" width="23.88671875" style="2" customWidth="1"/>
    <col min="7" max="7" width="3.6640625" style="2" customWidth="1"/>
    <col min="8" max="8" width="2.109375" style="2" customWidth="1"/>
    <col min="9" max="9" width="16.6640625" style="2" customWidth="1"/>
    <col min="10" max="10" width="19.5546875" style="2" customWidth="1"/>
    <col min="11" max="11" width="9.109375" style="2" customWidth="1"/>
    <col min="12" max="12" width="20" style="2" customWidth="1"/>
    <col min="13" max="16384" width="9.109375" style="2"/>
  </cols>
  <sheetData>
    <row r="1" spans="1:12" ht="15" customHeight="1" x14ac:dyDescent="0.3">
      <c r="A1" s="1"/>
      <c r="B1" s="56" t="s">
        <v>4</v>
      </c>
      <c r="C1" s="57"/>
      <c r="D1" s="57"/>
      <c r="E1" s="57"/>
      <c r="F1" s="57"/>
      <c r="G1" s="58"/>
      <c r="H1" s="19"/>
    </row>
    <row r="2" spans="1:12" x14ac:dyDescent="0.3">
      <c r="A2" s="1"/>
      <c r="B2" s="59"/>
      <c r="C2" s="60"/>
      <c r="D2" s="60"/>
      <c r="E2" s="60"/>
      <c r="F2" s="60"/>
      <c r="G2" s="61"/>
      <c r="H2" s="19"/>
      <c r="K2" s="23"/>
      <c r="L2" s="23"/>
    </row>
    <row r="3" spans="1:12" x14ac:dyDescent="0.3">
      <c r="A3" s="1"/>
      <c r="B3" s="59"/>
      <c r="C3" s="60"/>
      <c r="D3" s="60"/>
      <c r="E3" s="60"/>
      <c r="F3" s="60"/>
      <c r="G3" s="61"/>
      <c r="H3" s="19"/>
    </row>
    <row r="4" spans="1:12" ht="15" thickBot="1" x14ac:dyDescent="0.35">
      <c r="A4" s="1"/>
      <c r="B4" s="62"/>
      <c r="C4" s="63"/>
      <c r="D4" s="63"/>
      <c r="E4" s="63"/>
      <c r="F4" s="63"/>
      <c r="G4" s="64"/>
      <c r="H4" s="19"/>
      <c r="I4" s="20"/>
      <c r="J4" s="3"/>
    </row>
    <row r="5" spans="1:12" s="4" customFormat="1" ht="15.75" thickBot="1" x14ac:dyDescent="0.3">
      <c r="C5" s="5"/>
    </row>
    <row r="6" spans="1:12" s="4" customFormat="1" ht="21" x14ac:dyDescent="0.35">
      <c r="B6" s="6"/>
      <c r="C6" s="7" t="s">
        <v>18</v>
      </c>
      <c r="D6" s="8"/>
      <c r="E6" s="8"/>
      <c r="F6" s="8"/>
      <c r="G6" s="9"/>
      <c r="I6" s="10" t="s">
        <v>5</v>
      </c>
      <c r="J6" s="10"/>
      <c r="K6" s="24"/>
      <c r="L6" s="24"/>
    </row>
    <row r="7" spans="1:12" s="4" customFormat="1" ht="21" x14ac:dyDescent="0.35">
      <c r="B7" s="11"/>
      <c r="C7" s="12" t="s">
        <v>17</v>
      </c>
      <c r="D7" s="13"/>
      <c r="E7" s="13"/>
      <c r="F7" s="13"/>
      <c r="G7" s="14"/>
      <c r="I7" s="15" t="s">
        <v>2</v>
      </c>
      <c r="J7" s="16">
        <f>IF(AND(DAY(maturity)&lt;&gt;31,DAY(maturity+1)=1,monthend&lt;&gt;"MONTH-END",OR(DAY(maturity)=28,MONTH(COUPPCD(seconddate,maturity,couponfrequency,1))&lt;&gt;2)),COUPPCD(seconddate,maturity,couponfrequency,1)-DAY(COUPPCD(seconddate,maturity,couponfrequency,1))+DAY(maturity),COUPPCD(seconddate,maturity,couponfrequency,1))</f>
        <v>41274</v>
      </c>
      <c r="K7" s="24"/>
      <c r="L7" s="24"/>
    </row>
    <row r="8" spans="1:12" ht="18.75" x14ac:dyDescent="0.3">
      <c r="B8" s="11"/>
      <c r="C8" s="13"/>
      <c r="D8" s="17" t="s">
        <v>0</v>
      </c>
      <c r="E8" s="17"/>
      <c r="F8" s="13"/>
      <c r="G8" s="14"/>
      <c r="I8" s="15" t="s">
        <v>3</v>
      </c>
      <c r="J8" s="16">
        <f>IF(AND(DAY(maturity)&lt;&gt;31,DAY(maturity+1)=1,monthend&lt;&gt;"MONTH-END",OR(DAY(maturity)=28,MONTH(COUPNCD(seconddate,maturity,couponfrequency,1))&lt;&gt;2)),COUPNCD(seconddate,maturity,couponfrequency,1)-DAY(COUPNCD(seconddate,maturity,couponfrequency,1))+DAY(maturity),COUPNCD(seconddate,maturity,couponfrequency,1))</f>
        <v>41364</v>
      </c>
      <c r="K8" s="10"/>
      <c r="L8" s="10"/>
    </row>
    <row r="9" spans="1:12" ht="15" x14ac:dyDescent="0.25">
      <c r="B9" s="11"/>
      <c r="C9" s="31" t="s">
        <v>20</v>
      </c>
      <c r="D9" s="45">
        <v>41035</v>
      </c>
      <c r="E9" s="51"/>
      <c r="F9" s="49" t="s">
        <v>6</v>
      </c>
      <c r="G9" s="14"/>
      <c r="I9" s="10"/>
      <c r="J9" s="10"/>
      <c r="K9" s="10"/>
      <c r="L9" s="10"/>
    </row>
    <row r="10" spans="1:12" ht="15" x14ac:dyDescent="0.25">
      <c r="B10" s="11"/>
      <c r="C10" s="44" t="s">
        <v>21</v>
      </c>
      <c r="D10" s="45">
        <v>41291</v>
      </c>
      <c r="E10" s="51"/>
      <c r="F10" s="49" t="s">
        <v>6</v>
      </c>
      <c r="G10" s="14"/>
      <c r="I10" s="15" t="s">
        <v>27</v>
      </c>
      <c r="J10" s="10" t="str">
        <f>"0/365"</f>
        <v>0/365</v>
      </c>
      <c r="K10" s="10" t="str">
        <f>TEXT(seconddate-firstdate,"#")&amp;"/366"</f>
        <v>256/366</v>
      </c>
      <c r="L10" s="10" t="str">
        <f>J10&amp;"  +  "&amp;K10</f>
        <v>0/365  +  256/366</v>
      </c>
    </row>
    <row r="11" spans="1:12" ht="15" x14ac:dyDescent="0.25">
      <c r="B11" s="11"/>
      <c r="C11" s="42" t="s">
        <v>34</v>
      </c>
      <c r="D11" s="54"/>
      <c r="E11" s="31"/>
      <c r="F11" s="49"/>
      <c r="G11" s="14"/>
      <c r="I11" s="15" t="s">
        <v>28</v>
      </c>
      <c r="J11" s="10" t="str">
        <f>TEXT(seconddate-DATEVALUE(1&amp;"/"&amp;1&amp;"/"&amp;YEAR(firstdate)+1),"#")&amp;"/365"</f>
        <v>16/365</v>
      </c>
      <c r="K11" s="50" t="str">
        <f>TEXT(DATEVALUE(1&amp;"/"&amp;1&amp;"/"&amp;YEAR(firstdate)+1)-firstdate,"#")&amp;"/366"</f>
        <v>240/366</v>
      </c>
      <c r="L11" s="10" t="str">
        <f t="shared" ref="L11:L14" si="0">J11&amp;"  +  "&amp;K11</f>
        <v>16/365  +  240/366</v>
      </c>
    </row>
    <row r="12" spans="1:12" ht="15" x14ac:dyDescent="0.25">
      <c r="B12" s="11"/>
      <c r="C12" s="44" t="s">
        <v>25</v>
      </c>
      <c r="D12" s="45">
        <v>43646</v>
      </c>
      <c r="E12" s="51"/>
      <c r="F12" s="49" t="s">
        <v>6</v>
      </c>
      <c r="G12" s="14"/>
      <c r="I12" s="15" t="s">
        <v>29</v>
      </c>
      <c r="J12" s="10" t="str">
        <f>TEXT(-firstdate+DATEVALUE(1&amp;"/"&amp;1&amp;"/"&amp;YEAR(seconddate)),"#")&amp;"/365"</f>
        <v>240/365</v>
      </c>
      <c r="K12" s="50" t="str">
        <f>TEXT(seconddate-DATEVALUE(1&amp;"/"&amp;1&amp;"/"&amp;YEAR(seconddate)),"#")&amp;"/366"</f>
        <v>16/366</v>
      </c>
      <c r="L12" s="10" t="str">
        <f t="shared" si="0"/>
        <v>240/365  +  16/366</v>
      </c>
    </row>
    <row r="13" spans="1:12" ht="15" x14ac:dyDescent="0.25">
      <c r="B13" s="11"/>
      <c r="C13" s="18" t="s">
        <v>26</v>
      </c>
      <c r="D13" s="21">
        <v>4</v>
      </c>
      <c r="E13" s="52"/>
      <c r="F13" s="49"/>
      <c r="G13" s="14"/>
      <c r="I13" s="15" t="s">
        <v>31</v>
      </c>
      <c r="J13" s="10" t="str">
        <f>TEXT(seconddate-firstdate,"#")&amp;"/365"</f>
        <v>256/365</v>
      </c>
      <c r="K13" s="10" t="str">
        <f>"0/366"</f>
        <v>0/366</v>
      </c>
      <c r="L13" s="10" t="str">
        <f t="shared" si="0"/>
        <v>256/365  +  0/366</v>
      </c>
    </row>
    <row r="14" spans="1:12" ht="15" x14ac:dyDescent="0.25">
      <c r="B14" s="11"/>
      <c r="C14" s="18" t="str">
        <f>IF(AND(DAY(maturity)&lt;&gt;31,DAY(maturity+1)=1),"(6, 8) Are coupon payments always at month-end, or on the same date in each coupon month?","")</f>
        <v>(6, 8) Are coupon payments always at month-end, or on the same date in each coupon month?</v>
      </c>
      <c r="D14" s="26" t="s">
        <v>16</v>
      </c>
      <c r="E14" s="53"/>
      <c r="F14" s="49" t="str">
        <f>IF(AND(DAY(maturity)&lt;&gt;31,DAY(maturity+1)=1),"click the arrow and choose","")</f>
        <v>click the arrow and choose</v>
      </c>
      <c r="G14" s="14"/>
      <c r="I14" s="15" t="s">
        <v>30</v>
      </c>
      <c r="J14" s="10" t="str">
        <f>TEXT(seconddate-firstdate-366,"#")&amp;"/365"</f>
        <v>-110/365</v>
      </c>
      <c r="K14" s="10" t="str">
        <f>"366/366"</f>
        <v>366/366</v>
      </c>
      <c r="L14" s="10" t="str">
        <f t="shared" si="0"/>
        <v>-110/365  +  366/366</v>
      </c>
    </row>
    <row r="15" spans="1:12" ht="15" x14ac:dyDescent="0.25">
      <c r="B15" s="11"/>
      <c r="C15" s="25"/>
      <c r="D15" s="13"/>
      <c r="E15" s="13"/>
      <c r="F15" s="13"/>
      <c r="G15" s="14"/>
    </row>
    <row r="16" spans="1:12" ht="18.75" x14ac:dyDescent="0.3">
      <c r="B16" s="11"/>
      <c r="C16" s="13"/>
      <c r="D16" s="17" t="s">
        <v>1</v>
      </c>
      <c r="E16" s="17"/>
      <c r="F16" s="13"/>
      <c r="G16" s="35"/>
    </row>
    <row r="17" spans="2:8" ht="15" x14ac:dyDescent="0.25">
      <c r="B17" s="36"/>
      <c r="C17" s="27"/>
      <c r="D17" s="28" t="s">
        <v>33</v>
      </c>
      <c r="E17" s="28"/>
      <c r="F17" s="29" t="s">
        <v>32</v>
      </c>
      <c r="G17" s="37"/>
    </row>
    <row r="18" spans="2:8" ht="15" x14ac:dyDescent="0.25">
      <c r="B18" s="36">
        <v>1</v>
      </c>
      <c r="C18" s="31" t="s">
        <v>15</v>
      </c>
      <c r="D18" s="32">
        <f>DAYS360(firstdate,seconddate,TRUE)+IF(OR(AND(MOD(YEAR(firstdate),4)&lt;&gt;0,DAY(firstdate)=28),AND(MOD(YEAR(firstdate),4)=0,DAY(firstdate)=29)),DAY(firstdate)-30,0)+IF(AND(seconddate&lt;maturity,OR(AND(MOD(YEAR(seconddate),4)&lt;&gt;0,DAY(seconddate)=28),AND(MOD(YEAR(seconddate),4)=0,DAY(seconddate)=29))),30-DAY(seconddate),0)</f>
        <v>251</v>
      </c>
      <c r="E18" s="32"/>
      <c r="F18" s="32">
        <v>360</v>
      </c>
      <c r="G18" s="38"/>
      <c r="H18" s="22"/>
    </row>
    <row r="19" spans="2:8" ht="15" x14ac:dyDescent="0.25">
      <c r="B19" s="36">
        <v>2</v>
      </c>
      <c r="C19" s="33" t="s">
        <v>11</v>
      </c>
      <c r="D19" s="30">
        <f>DAYS360(firstdate,seconddate,TRUE)</f>
        <v>251</v>
      </c>
      <c r="E19" s="30"/>
      <c r="F19" s="30">
        <v>360</v>
      </c>
      <c r="G19" s="37"/>
      <c r="H19" s="22"/>
    </row>
    <row r="20" spans="2:8" ht="15" x14ac:dyDescent="0.25">
      <c r="B20" s="36">
        <v>3</v>
      </c>
      <c r="C20" s="34" t="s">
        <v>8</v>
      </c>
      <c r="D20" s="30">
        <f>DAYS360(firstdate,seconddate,TRUE)+IF(OR(AND(MOD(YEAR(firstdate),4)&lt;&gt;0,DAY(firstdate)=28),AND(MOD(YEAR(firstdate),4)=0,DAY(firstdate)=29)),DAY(firstdate)-30,0)+IF(OR(AND(MOD(YEAR(seconddate),4)&lt;&gt;0,DAY(seconddate)=28),AND(MOD(YEAR(seconddate),4)=0,DAY(seconddate)=29)),30-DAY(seconddate),0)</f>
        <v>251</v>
      </c>
      <c r="E20" s="30"/>
      <c r="F20" s="32">
        <v>360</v>
      </c>
      <c r="G20" s="37"/>
    </row>
    <row r="21" spans="2:8" ht="15" x14ac:dyDescent="0.25">
      <c r="B21" s="36">
        <v>4</v>
      </c>
      <c r="C21" s="31" t="s">
        <v>12</v>
      </c>
      <c r="D21" s="30">
        <f>DAYS360(firstdate,seconddate,TRUE)+IF(AND(DAY(seconddate)=31,DAY(firstdate)&lt;30),1,0)</f>
        <v>251</v>
      </c>
      <c r="E21" s="30"/>
      <c r="F21" s="30">
        <v>360</v>
      </c>
      <c r="G21" s="37"/>
    </row>
    <row r="22" spans="2:8" ht="15" x14ac:dyDescent="0.25">
      <c r="B22" s="36">
        <v>5</v>
      </c>
      <c r="C22" s="31" t="s">
        <v>13</v>
      </c>
      <c r="D22" s="32">
        <f>DAYS360(firstdate,seconddate,TRUE)+IF(AND(DAY(seconddate)=31,DAY(firstdate)&lt;30),1,0)+IF(OR(AND(MOD(YEAR(firstdate),4)&lt;&gt;0,DAY(firstdate)=28),AND(MOD(YEAR(firstdate),4)=0,DAY(firstdate)=29)),DAY(firstdate)-30,0)+IF(AND(OR(AND(MOD(YEAR(seconddate),4)&lt;&gt;0,DAY(seconddate)=28),AND(MOD(YEAR(seconddate),4)=0,DAY(seconddate)=29)),OR(AND(MOD(YEAR(firstdate),4)&lt;&gt;0,DAY(firstdate)=28),AND(MOD(YEAR(firstdate),4)=0,DAY(firstdate)=29))),30-DAY(seconddate),0)</f>
        <v>251</v>
      </c>
      <c r="E22" s="32"/>
      <c r="F22" s="32">
        <v>360</v>
      </c>
      <c r="G22" s="37"/>
    </row>
    <row r="23" spans="2:8" ht="15" x14ac:dyDescent="0.25">
      <c r="B23" s="36">
        <v>6</v>
      </c>
      <c r="C23" s="27" t="s">
        <v>14</v>
      </c>
      <c r="D23" s="30">
        <f>seconddate-firstdate</f>
        <v>256</v>
      </c>
      <c r="E23" s="30"/>
      <c r="F23" s="30">
        <f>(nextcoupon-lastcoupon)*couponfrequency</f>
        <v>360</v>
      </c>
      <c r="G23" s="37"/>
    </row>
    <row r="24" spans="2:8" ht="15" x14ac:dyDescent="0.25">
      <c r="B24" s="36">
        <v>7</v>
      </c>
      <c r="C24" s="27" t="s">
        <v>9</v>
      </c>
      <c r="D24" s="30">
        <f>seconddate-firstdate</f>
        <v>256</v>
      </c>
      <c r="E24" s="30"/>
      <c r="F24" s="30">
        <v>365</v>
      </c>
      <c r="G24" s="37"/>
    </row>
    <row r="25" spans="2:8" ht="15" x14ac:dyDescent="0.25">
      <c r="B25" s="36">
        <v>8</v>
      </c>
      <c r="C25" s="34" t="s">
        <v>7</v>
      </c>
      <c r="D25" s="32">
        <f>seconddate-firstdate</f>
        <v>256</v>
      </c>
      <c r="E25" s="32"/>
      <c r="F25" s="32">
        <f>IF(MOD(YEAR(lastcoupon),4)=0,IF(lastcoupon&lt;DATEVALUE(TEXT(29,"#")&amp;"/"&amp;TEXT(2,"#")&amp;"/"&amp;TEXT(YEAR(lastcoupon),"#")),IF(nextcoupon&gt;DATEVALUE(TEXT(29,"#")&amp;"/"&amp;TEXT(2,"#")&amp;"/"&amp;TEXT(YEAR(lastcoupon),"#")),366,365),IF(nextcoupon&gt;DATEVALUE(TEXT(29,"#")&amp;"/"&amp;TEXT(2,"#")&amp;"/"&amp;TEXT(YEAR(lastcoupon)+4,"#")),366,365)),IF(nextcoupon&gt;DATEVALUE(TEXT(29,"#")&amp;"/"&amp;TEXT(2,"#")&amp;"/"&amp;TEXT(YEAR(lastcoupon)+4-MOD(YEAR(lastcoupon),4),"#")),366,365))</f>
        <v>365</v>
      </c>
      <c r="G25" s="37"/>
    </row>
    <row r="26" spans="2:8" ht="15" x14ac:dyDescent="0.25">
      <c r="B26" s="36">
        <v>9</v>
      </c>
      <c r="C26" s="27" t="s">
        <v>10</v>
      </c>
      <c r="D26" s="32">
        <f>IF(MOD(YEAR(firstdate),4)=0,IF(OR(MONTH(firstdate)=1,AND(MONTH(firstdate)=2,DAY(firstdate)&lt;29)),IF(seconddate&gt;DATEVALUE(TEXT(28,"#")&amp;"/"&amp;TEXT(2,"#")&amp;"/"&amp;TEXT(YEAR(firstdate),"#")),seconddate-firstdate-1,seconddate-firstdate),IF(seconddate&gt;DATEVALUE(TEXT(28,"#")&amp;"/"&amp;TEXT(2,"#")&amp;"/"&amp;TEXT(YEAR(firstdate)+4,"#")),seconddate-firstdate-1,seconddate-firstdate)),IF(seconddate&gt;DATEVALUE(TEXT(28,"#")&amp;"/"&amp;TEXT(2,"#")&amp;"/"&amp;TEXT(YEAR(firstdate)+4-MOD(YEAR(firstdate),4),"#")),seconddate-firstdate-1,seconddate-firstdate))</f>
        <v>256</v>
      </c>
      <c r="E26" s="32"/>
      <c r="F26" s="30">
        <v>365</v>
      </c>
      <c r="G26" s="37"/>
    </row>
    <row r="27" spans="2:8" ht="15" x14ac:dyDescent="0.25">
      <c r="B27" s="36">
        <v>10</v>
      </c>
      <c r="C27" s="31" t="s">
        <v>23</v>
      </c>
      <c r="D27" s="32">
        <f>seconddate-firstdate</f>
        <v>256</v>
      </c>
      <c r="E27" s="32"/>
      <c r="F27" s="32">
        <f>IF(MOD(YEAR(nextcoupon),4)=0,366,365)</f>
        <v>365</v>
      </c>
      <c r="G27" s="37"/>
    </row>
    <row r="28" spans="2:8" ht="15" x14ac:dyDescent="0.25">
      <c r="B28" s="36">
        <v>11</v>
      </c>
      <c r="C28" s="27" t="s">
        <v>24</v>
      </c>
      <c r="D28" s="30">
        <f>seconddate-firstdate</f>
        <v>256</v>
      </c>
      <c r="E28" s="30"/>
      <c r="F28" s="30">
        <v>360</v>
      </c>
      <c r="G28" s="37"/>
    </row>
    <row r="29" spans="2:8" x14ac:dyDescent="0.3">
      <c r="B29" s="36">
        <v>12</v>
      </c>
      <c r="C29" s="44" t="s">
        <v>19</v>
      </c>
      <c r="D29" s="43"/>
      <c r="E29" s="43"/>
      <c r="F29" s="55" t="str">
        <f>IF(YEAR(seconddate)-YEAR(firstdate)&gt;3,"period is too long for reliable answer",IF(MOD(YEAR(firstdate),4)+MOD(YEAR(seconddate),4)=0,L10,IF(AND(MOD(YEAR(firstdate),4)=0,MOD(YEAR(seconddate),4)&gt;0),L11,IF(AND(MOD(YEAR(seconddate),4)=0,MOD(YEAR(firstdate),4)&gt;0),L12,IF(MOD(YEAR(seconddate),4)&gt;=MOD(YEAR(firstdate),4),L13,L14)))))</f>
        <v>16/365  +  240/366</v>
      </c>
      <c r="G29" s="37"/>
    </row>
    <row r="30" spans="2:8" x14ac:dyDescent="0.3">
      <c r="B30" s="36">
        <v>13</v>
      </c>
      <c r="C30" s="44" t="s">
        <v>35</v>
      </c>
      <c r="D30" s="30">
        <f>seconddate-firstdate</f>
        <v>256</v>
      </c>
      <c r="E30" s="43"/>
      <c r="F30" s="30">
        <v>364</v>
      </c>
      <c r="G30" s="37"/>
    </row>
    <row r="31" spans="2:8" x14ac:dyDescent="0.3">
      <c r="B31" s="36"/>
      <c r="C31" s="39"/>
      <c r="D31" s="39"/>
      <c r="E31" s="39"/>
      <c r="F31" s="39"/>
      <c r="G31" s="37"/>
    </row>
    <row r="32" spans="2:8" ht="15.75" thickBot="1" x14ac:dyDescent="0.3">
      <c r="B32" s="46"/>
      <c r="C32" s="47" t="s">
        <v>22</v>
      </c>
      <c r="D32" s="48"/>
      <c r="E32" s="48"/>
      <c r="F32" s="40"/>
      <c r="G32" s="41"/>
    </row>
  </sheetData>
  <sheetProtection sheet="1" objects="1" scenarios="1" selectLockedCells="1"/>
  <mergeCells count="1">
    <mergeCell ref="B1:G4"/>
  </mergeCells>
  <conditionalFormatting sqref="D14:E14">
    <cfRule type="expression" dxfId="0" priority="1">
      <formula>OR(C14="")</formula>
    </cfRule>
  </conditionalFormatting>
  <dataValidations count="3">
    <dataValidation type="list" showInputMessage="1" showErrorMessage="1" error="Please click the arrow and choose" sqref="D14:E14">
      <formula1>"MONTH-END,SAME DATE"</formula1>
    </dataValidation>
    <dataValidation type="date" operator="greaterThan" showInputMessage="1" showErrorMessage="1" errorTitle="Invalid date" error="The second date should be later than the first date" sqref="D10:E10">
      <formula1>D9</formula1>
    </dataValidation>
    <dataValidation type="date" operator="greaterThanOrEqual" allowBlank="1" showInputMessage="1" showErrorMessage="1" errorTitle="Invalid date" error="Maturity date cannot be earlier than the second date above" sqref="D12:E12">
      <formula1>D10</formula1>
    </dataValidation>
  </dataValidations>
  <hyperlinks>
    <hyperlink ref="C32" r:id="rId1" display="www.markets-international.com"/>
  </hyperlinks>
  <pageMargins left="0.7" right="0.7" top="0.75" bottom="0.75" header="0.3" footer="0.3"/>
  <pageSetup paperSize="9" scale="6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Sheet1</vt:lpstr>
      <vt:lpstr>Sheet2</vt:lpstr>
      <vt:lpstr>Sheet3</vt:lpstr>
      <vt:lpstr>couponfrequency</vt:lpstr>
      <vt:lpstr>firstdate</vt:lpstr>
      <vt:lpstr>lastcoupon</vt:lpstr>
      <vt:lpstr>maturity</vt:lpstr>
      <vt:lpstr>methodtable</vt:lpstr>
      <vt:lpstr>monthend</vt:lpstr>
      <vt:lpstr>nextcoupon</vt:lpstr>
      <vt:lpstr>Sheet1!Print_Area</vt:lpstr>
      <vt:lpstr>seconddate</vt:lpstr>
      <vt:lpstr>sifma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2012-01-09T15:02:54Z</cp:lastPrinted>
  <dcterms:created xsi:type="dcterms:W3CDTF">2011-01-13T14:26:35Z</dcterms:created>
  <dcterms:modified xsi:type="dcterms:W3CDTF">2018-09-12T15:12:15Z</dcterms:modified>
</cp:coreProperties>
</file>